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worksheet+xml" PartName="/xl/worksheets/sheet1.xml"/>
  <Override ContentType="application/vnd.openxmlformats-officedocument.spreadsheetml.sharedStrings+xml" PartName="/xl/sharedStrings.xml"/>
  <Override ContentType="application/vnd.openxmlformats-officedocument.drawing+xml" PartName="/xl/drawings/drawing1.xml"/>
  <Override ContentType="application/vnd.openxmlformats-officedocument.spreadsheetml.styles+xml" PartName="/xl/styles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Лист1" sheetId="1" r:id="rId3"/>
  </sheets>
  <definedNames/>
  <calcPr/>
</workbook>
</file>

<file path=xl/sharedStrings.xml><?xml version="1.0" encoding="utf-8"?>
<sst xmlns="http://schemas.openxmlformats.org/spreadsheetml/2006/main" count="60" uniqueCount="30">
  <si>
    <t>дата</t>
  </si>
  <si>
    <t>клиент</t>
  </si>
  <si>
    <t>сумма дохода</t>
  </si>
  <si>
    <t>сумма расхода</t>
  </si>
  <si>
    <t>заработано</t>
  </si>
  <si>
    <t>Илья</t>
  </si>
  <si>
    <t>Петя</t>
  </si>
  <si>
    <t>%</t>
  </si>
  <si>
    <t>сумма</t>
  </si>
  <si>
    <t>ОБЩИЕ ИТОГИ</t>
  </si>
  <si>
    <t>ИТОГ 2014</t>
  </si>
  <si>
    <t>внесено в БП</t>
  </si>
  <si>
    <t>Кваззи</t>
  </si>
  <si>
    <t>+</t>
  </si>
  <si>
    <t>Снежик</t>
  </si>
  <si>
    <t>Стаункас Андрей</t>
  </si>
  <si>
    <t>IterID</t>
  </si>
  <si>
    <t>ИТОГ 2015</t>
  </si>
  <si>
    <t>1 квартал 2015</t>
  </si>
  <si>
    <t>ЦЭР</t>
  </si>
  <si>
    <t>КубаньСтройКреп</t>
  </si>
  <si>
    <t>Крона</t>
  </si>
  <si>
    <t>Балашова Оксана</t>
  </si>
  <si>
    <t>Карпенко</t>
  </si>
  <si>
    <t>ЛВ Космакс</t>
  </si>
  <si>
    <t>2 квартал 2015</t>
  </si>
  <si>
    <t>реализация + касса (приход)</t>
  </si>
  <si>
    <t>осталось разнести расходы и по учредителям</t>
  </si>
  <si>
    <t>Рыбный день</t>
  </si>
  <si>
    <t>ТД Сергеев и Ко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</si>
</sst>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1">
    <numFmt numFmtId="164" formatCode="#,##0[$р.]"/>
  </numFmts>
  <fonts count="5">
    <font>
      <sz val="10.0"/>
      <color rgb="FF000000"/>
      <name val="Arial"/>
    </font>
    <font/>
    <font>
      <b/>
    </font>
    <font>
      <color rgb="FF000000"/>
    </font>
    <font>
      <sz val="11.0"/>
    </font>
  </fonts>
  <fills count="6">
    <fill>
      <patternFill patternType="none"/>
    </fill>
    <fill>
      <patternFill patternType="lightGray"/>
    </fill>
    <fill>
      <patternFill patternType="solid">
        <fgColor rgb="FF00FF00"/>
        <bgColor rgb="FF00FF00"/>
      </patternFill>
    </fill>
    <fill>
      <patternFill patternType="solid">
        <fgColor rgb="FFDD7E6B"/>
        <bgColor rgb="FFDD7E6B"/>
      </patternFill>
    </fill>
    <fill>
      <patternFill patternType="solid">
        <fgColor rgb="FFE6B8AF"/>
        <bgColor rgb="FFE6B8AF"/>
      </patternFill>
    </fill>
    <fill>
      <patternFill patternType="solid">
        <fgColor rgb="FFFFFFFF"/>
        <bgColor rgb="FFFFFFFF"/>
      </patternFill>
    </fill>
  </fills>
  <borders count="6">
    <border/>
    <border>
      <left style="thin">
        <color rgb="FF000000"/>
      </left>
      <right style="thin">
        <color rgb="FF000000"/>
      </right>
      <top style="thin">
        <color rgb="FF000000"/>
      </top>
    </border>
    <border>
      <left style="thin">
        <color rgb="FF000000"/>
      </left>
      <top style="thin">
        <color rgb="FF000000"/>
      </top>
      <bottom style="thin">
        <color rgb="FF000000"/>
      </bottom>
    </border>
    <border>
      <right style="thin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  <right style="thin">
        <color rgb="FF000000"/>
      </right>
      <bottom style="thin">
        <color rgb="FF000000"/>
      </bottom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</borders>
  <cellStyleXfs count="1">
    <xf borderId="0" fillId="0" fontId="0" numFmtId="0" applyAlignment="1" applyFont="1"/>
  </cellStyleXfs>
  <cellXfs count="18">
    <xf borderId="0" fillId="0" fontId="0" numFmtId="0" xfId="0" applyAlignment="1" applyFont="1">
      <alignment readingOrder="0" shrinkToFit="0" vertical="bottom" wrapText="0"/>
    </xf>
    <xf borderId="1" fillId="0" fontId="1" numFmtId="0" xfId="0" applyAlignment="1" applyBorder="1" applyFont="1">
      <alignment horizontal="center" readingOrder="0"/>
    </xf>
    <xf borderId="1" fillId="0" fontId="1" numFmtId="0" xfId="0" applyAlignment="1" applyBorder="1" applyFont="1">
      <alignment horizontal="center" readingOrder="0" shrinkToFit="0" wrapText="1"/>
    </xf>
    <xf borderId="2" fillId="0" fontId="1" numFmtId="0" xfId="0" applyAlignment="1" applyBorder="1" applyFont="1">
      <alignment horizontal="center" readingOrder="0"/>
    </xf>
    <xf borderId="3" fillId="0" fontId="1" numFmtId="0" xfId="0" applyBorder="1" applyFont="1"/>
    <xf borderId="4" fillId="0" fontId="1" numFmtId="0" xfId="0" applyBorder="1" applyFont="1"/>
    <xf borderId="5" fillId="0" fontId="1" numFmtId="0" xfId="0" applyAlignment="1" applyBorder="1" applyFont="1">
      <alignment horizontal="center" readingOrder="0"/>
    </xf>
    <xf borderId="0" fillId="0" fontId="2" numFmtId="0" xfId="0" applyAlignment="1" applyFont="1">
      <alignment readingOrder="0"/>
    </xf>
    <xf borderId="0" fillId="0" fontId="2" numFmtId="10" xfId="0" applyAlignment="1" applyFont="1" applyNumberFormat="1">
      <alignment readingOrder="0"/>
    </xf>
    <xf borderId="0" fillId="2" fontId="2" numFmtId="164" xfId="0" applyAlignment="1" applyFill="1" applyFont="1" applyNumberFormat="1">
      <alignment readingOrder="0"/>
    </xf>
    <xf borderId="0" fillId="3" fontId="1" numFmtId="0" xfId="0" applyAlignment="1" applyFill="1" applyFont="1">
      <alignment readingOrder="0"/>
    </xf>
    <xf borderId="0" fillId="0" fontId="1" numFmtId="0" xfId="0" applyAlignment="1" applyFont="1">
      <alignment readingOrder="0"/>
    </xf>
    <xf borderId="0" fillId="0" fontId="1" numFmtId="14" xfId="0" applyAlignment="1" applyFont="1" applyNumberFormat="1">
      <alignment readingOrder="0"/>
    </xf>
    <xf quotePrefix="1" borderId="0" fillId="0" fontId="1" numFmtId="0" xfId="0" applyAlignment="1" applyFont="1">
      <alignment readingOrder="0"/>
    </xf>
    <xf borderId="0" fillId="4" fontId="1" numFmtId="0" xfId="0" applyAlignment="1" applyFill="1" applyFont="1">
      <alignment readingOrder="0"/>
    </xf>
    <xf borderId="0" fillId="4" fontId="1" numFmtId="10" xfId="0" applyAlignment="1" applyFont="1" applyNumberFormat="1">
      <alignment readingOrder="0"/>
    </xf>
    <xf borderId="0" fillId="0" fontId="3" numFmtId="0" xfId="0" applyFont="1"/>
    <xf borderId="0" fillId="5" fontId="4" numFmtId="0" xfId="0" applyAlignment="1" applyFill="1" applyFont="1">
      <alignment readingOrder="0"/>
    </xf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sharedStrings" Target="sharedStrings.xml"/><Relationship Id="rId3" Type="http://schemas.openxmlformats.org/officeDocument/2006/relationships/worksheet" Target="worksheets/sheet1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/>
  </sheetViews>
  <sheetFormatPr customHeight="1" defaultColWidth="14.43" defaultRowHeight="15.75"/>
  <cols>
    <col customWidth="1" min="1" max="1" width="14.71"/>
    <col customWidth="1" min="2" max="2" width="20.14"/>
    <col customWidth="1" min="3" max="3" width="11.57"/>
    <col customWidth="1" min="4" max="4" width="11.29"/>
    <col customWidth="1" min="5" max="5" width="12.0"/>
    <col customWidth="1" min="6" max="6" width="8.14"/>
    <col customWidth="1" min="8" max="8" width="7.43"/>
  </cols>
  <sheetData>
    <row r="1">
      <c r="A1" s="1" t="s">
        <v>0</v>
      </c>
      <c r="B1" s="1" t="s">
        <v>1</v>
      </c>
      <c r="C1" s="2" t="s">
        <v>2</v>
      </c>
      <c r="D1" s="2" t="s">
        <v>3</v>
      </c>
      <c r="E1" s="1" t="s">
        <v>4</v>
      </c>
      <c r="F1" s="3" t="s">
        <v>5</v>
      </c>
      <c r="G1" s="4"/>
      <c r="H1" s="3" t="s">
        <v>6</v>
      </c>
      <c r="I1" s="4"/>
    </row>
    <row r="2">
      <c r="A2" s="5"/>
      <c r="B2" s="5"/>
      <c r="C2" s="5"/>
      <c r="D2" s="5"/>
      <c r="E2" s="5"/>
      <c r="F2" s="6" t="s">
        <v>7</v>
      </c>
      <c r="G2" s="6" t="s">
        <v>8</v>
      </c>
      <c r="H2" s="6" t="s">
        <v>7</v>
      </c>
      <c r="I2" s="6" t="s">
        <v>8</v>
      </c>
    </row>
    <row r="3">
      <c r="A3" s="7" t="s">
        <v>9</v>
      </c>
      <c r="B3" s="7"/>
      <c r="C3" s="7">
        <f t="shared" ref="C3:E3" si="1">C4+C10</f>
        <v>371258</v>
      </c>
      <c r="D3" s="7">
        <f t="shared" si="1"/>
        <v>120115.48</v>
      </c>
      <c r="E3" s="7">
        <f t="shared" si="1"/>
        <v>251142.52</v>
      </c>
      <c r="F3" s="8">
        <f>G3/E3</f>
        <v>0.3247672278</v>
      </c>
      <c r="G3" s="9">
        <f>G4+G10</f>
        <v>81562.86</v>
      </c>
      <c r="H3" s="8">
        <f>I3/E3</f>
        <v>0.6752327722</v>
      </c>
      <c r="I3" s="9">
        <f>I4+I10</f>
        <v>169579.66</v>
      </c>
    </row>
    <row r="4">
      <c r="A4" s="10" t="s">
        <v>10</v>
      </c>
      <c r="B4" s="10"/>
      <c r="C4" s="10">
        <f t="shared" ref="C4:E4" si="2">sum(C5:C9)</f>
        <v>31940</v>
      </c>
      <c r="D4" s="10">
        <f t="shared" si="2"/>
        <v>7551.4</v>
      </c>
      <c r="E4" s="10">
        <f t="shared" si="2"/>
        <v>24388.6</v>
      </c>
      <c r="F4" s="10"/>
      <c r="G4" s="10">
        <f>sum(G5:G9)</f>
        <v>9034.65</v>
      </c>
      <c r="H4" s="10"/>
      <c r="I4" s="10">
        <f>sum(I5:I9)</f>
        <v>15353.95</v>
      </c>
      <c r="J4" s="11" t="s">
        <v>11</v>
      </c>
    </row>
    <row r="5">
      <c r="A5" s="12">
        <v>41960.0</v>
      </c>
      <c r="B5" s="11" t="s">
        <v>12</v>
      </c>
      <c r="C5" s="11">
        <v>6500.0</v>
      </c>
      <c r="D5" s="11">
        <v>0.0</v>
      </c>
      <c r="E5">
        <f t="shared" ref="E5:E9" si="3">C5-D5</f>
        <v>6500</v>
      </c>
      <c r="F5" s="11">
        <v>25.0</v>
      </c>
      <c r="G5">
        <f t="shared" ref="G5:G9" si="4">E5*F5/100</f>
        <v>1625</v>
      </c>
      <c r="H5" s="11">
        <v>75.0</v>
      </c>
      <c r="I5">
        <f t="shared" ref="I5:I9" si="5">E5*H5/100</f>
        <v>4875</v>
      </c>
      <c r="J5" s="13" t="s">
        <v>13</v>
      </c>
    </row>
    <row r="6">
      <c r="A6" s="12">
        <v>41992.0</v>
      </c>
      <c r="B6" s="11" t="s">
        <v>14</v>
      </c>
      <c r="C6" s="11">
        <v>10440.0</v>
      </c>
      <c r="D6" s="11">
        <f>6000+25+C6*0.06</f>
        <v>6651.4</v>
      </c>
      <c r="E6">
        <f t="shared" si="3"/>
        <v>3788.6</v>
      </c>
      <c r="F6" s="11">
        <v>25.0</v>
      </c>
      <c r="G6">
        <f t="shared" si="4"/>
        <v>947.15</v>
      </c>
      <c r="H6" s="11">
        <v>75.0</v>
      </c>
      <c r="I6">
        <f t="shared" si="5"/>
        <v>2841.45</v>
      </c>
      <c r="J6" s="13" t="s">
        <v>13</v>
      </c>
    </row>
    <row r="7">
      <c r="A7" s="12">
        <v>41995.0</v>
      </c>
      <c r="B7" s="11" t="s">
        <v>15</v>
      </c>
      <c r="C7" s="11">
        <v>5000.0</v>
      </c>
      <c r="D7">
        <f t="shared" ref="D7:D9" si="6">0.06*C7</f>
        <v>300</v>
      </c>
      <c r="E7">
        <f t="shared" si="3"/>
        <v>4700</v>
      </c>
      <c r="F7" s="11">
        <v>50.0</v>
      </c>
      <c r="G7">
        <f t="shared" si="4"/>
        <v>2350</v>
      </c>
      <c r="H7" s="11">
        <v>50.0</v>
      </c>
      <c r="I7">
        <f t="shared" si="5"/>
        <v>2350</v>
      </c>
      <c r="J7" s="13" t="s">
        <v>13</v>
      </c>
    </row>
    <row r="8">
      <c r="A8" s="12">
        <v>41999.0</v>
      </c>
      <c r="B8" s="11" t="s">
        <v>14</v>
      </c>
      <c r="C8" s="11">
        <v>2500.0</v>
      </c>
      <c r="D8">
        <f t="shared" si="6"/>
        <v>150</v>
      </c>
      <c r="E8">
        <f t="shared" si="3"/>
        <v>2350</v>
      </c>
      <c r="F8" s="11">
        <v>25.0</v>
      </c>
      <c r="G8">
        <f t="shared" si="4"/>
        <v>587.5</v>
      </c>
      <c r="H8" s="11">
        <v>75.0</v>
      </c>
      <c r="I8">
        <f t="shared" si="5"/>
        <v>1762.5</v>
      </c>
      <c r="J8" s="13" t="s">
        <v>13</v>
      </c>
    </row>
    <row r="9">
      <c r="A9" s="12">
        <v>41999.0</v>
      </c>
      <c r="B9" s="11" t="s">
        <v>16</v>
      </c>
      <c r="C9" s="11">
        <v>7500.0</v>
      </c>
      <c r="D9">
        <f t="shared" si="6"/>
        <v>450</v>
      </c>
      <c r="E9">
        <f t="shared" si="3"/>
        <v>7050</v>
      </c>
      <c r="F9" s="11">
        <v>50.0</v>
      </c>
      <c r="G9">
        <f t="shared" si="4"/>
        <v>3525</v>
      </c>
      <c r="H9" s="11">
        <v>50.0</v>
      </c>
      <c r="I9">
        <f t="shared" si="5"/>
        <v>3525</v>
      </c>
      <c r="J9" s="13" t="s">
        <v>13</v>
      </c>
    </row>
    <row r="10">
      <c r="A10" s="10" t="s">
        <v>17</v>
      </c>
      <c r="B10" s="10"/>
      <c r="C10" s="10">
        <f t="shared" ref="C10:E10" si="7">C11+C22</f>
        <v>339318</v>
      </c>
      <c r="D10" s="10">
        <f t="shared" si="7"/>
        <v>112564.08</v>
      </c>
      <c r="E10" s="10">
        <f t="shared" si="7"/>
        <v>226753.92</v>
      </c>
      <c r="F10" s="10"/>
      <c r="G10" s="10">
        <f>G11+G22</f>
        <v>72528.21</v>
      </c>
      <c r="H10" s="10"/>
      <c r="I10" s="10">
        <f>I11+I22</f>
        <v>154225.71</v>
      </c>
    </row>
    <row r="11">
      <c r="A11" s="14" t="s">
        <v>18</v>
      </c>
      <c r="B11" s="14"/>
      <c r="C11" s="14">
        <f t="shared" ref="C11:E11" si="8">SUM(C12:C21)</f>
        <v>254300</v>
      </c>
      <c r="D11" s="14">
        <f t="shared" si="8"/>
        <v>54043</v>
      </c>
      <c r="E11" s="14">
        <f t="shared" si="8"/>
        <v>200257</v>
      </c>
      <c r="F11" s="15">
        <f>G11/E11</f>
        <v>0.2960183664</v>
      </c>
      <c r="G11" s="14">
        <f>SUM(G12:G21)</f>
        <v>59279.75</v>
      </c>
      <c r="H11" s="15">
        <f>I11/E11</f>
        <v>0.7039816336</v>
      </c>
      <c r="I11" s="14">
        <f>SUM(I12:I21)</f>
        <v>140977.25</v>
      </c>
      <c r="J11" s="11" t="s">
        <v>11</v>
      </c>
    </row>
    <row r="12">
      <c r="A12" s="12">
        <v>42017.0</v>
      </c>
      <c r="B12" s="11" t="s">
        <v>19</v>
      </c>
      <c r="C12" s="11">
        <v>135000.0</v>
      </c>
      <c r="D12">
        <f>0.06*C12</f>
        <v>8100</v>
      </c>
      <c r="E12">
        <f t="shared" ref="E12:E21" si="9">C12-D12</f>
        <v>126900</v>
      </c>
      <c r="F12" s="11">
        <v>25.0</v>
      </c>
      <c r="G12">
        <f t="shared" ref="G12:G21" si="10">E12*F12/100</f>
        <v>31725</v>
      </c>
      <c r="H12" s="11">
        <v>75.0</v>
      </c>
      <c r="I12">
        <f t="shared" ref="I12:I21" si="11">E12*H12/100</f>
        <v>95175</v>
      </c>
      <c r="J12" s="13" t="s">
        <v>13</v>
      </c>
      <c r="K12" s="11"/>
    </row>
    <row r="13">
      <c r="A13" s="12">
        <v>42017.0</v>
      </c>
      <c r="B13" s="11" t="s">
        <v>12</v>
      </c>
      <c r="C13" s="11">
        <v>9000.0</v>
      </c>
      <c r="D13" s="11">
        <v>0.0</v>
      </c>
      <c r="E13">
        <f t="shared" si="9"/>
        <v>9000</v>
      </c>
      <c r="F13" s="11">
        <v>25.0</v>
      </c>
      <c r="G13">
        <f t="shared" si="10"/>
        <v>2250</v>
      </c>
      <c r="H13" s="11">
        <v>75.0</v>
      </c>
      <c r="I13">
        <f t="shared" si="11"/>
        <v>6750</v>
      </c>
      <c r="J13" s="13" t="s">
        <v>13</v>
      </c>
    </row>
    <row r="14">
      <c r="A14" s="12">
        <v>42019.0</v>
      </c>
      <c r="B14" s="11" t="s">
        <v>20</v>
      </c>
      <c r="C14" s="11">
        <v>13000.0</v>
      </c>
      <c r="D14">
        <f>5850+25+C14*0.06</f>
        <v>6655</v>
      </c>
      <c r="E14">
        <f t="shared" si="9"/>
        <v>6345</v>
      </c>
      <c r="F14" s="11">
        <v>25.0</v>
      </c>
      <c r="G14">
        <f t="shared" si="10"/>
        <v>1586.25</v>
      </c>
      <c r="H14" s="11">
        <v>75.0</v>
      </c>
      <c r="I14">
        <f t="shared" si="11"/>
        <v>4758.75</v>
      </c>
      <c r="J14" s="13" t="s">
        <v>13</v>
      </c>
    </row>
    <row r="15">
      <c r="A15" s="12">
        <v>42026.0</v>
      </c>
      <c r="B15" s="11" t="s">
        <v>16</v>
      </c>
      <c r="C15" s="11">
        <v>2500.0</v>
      </c>
      <c r="D15">
        <f t="shared" ref="D15:D17" si="12">0.06*C15</f>
        <v>150</v>
      </c>
      <c r="E15">
        <f t="shared" si="9"/>
        <v>2350</v>
      </c>
      <c r="F15" s="11">
        <v>50.0</v>
      </c>
      <c r="G15">
        <f t="shared" si="10"/>
        <v>1175</v>
      </c>
      <c r="H15" s="11">
        <v>50.0</v>
      </c>
      <c r="I15">
        <f t="shared" si="11"/>
        <v>1175</v>
      </c>
      <c r="J15" s="13" t="s">
        <v>13</v>
      </c>
    </row>
    <row r="16">
      <c r="A16" s="12">
        <v>42026.0</v>
      </c>
      <c r="B16" s="11" t="s">
        <v>21</v>
      </c>
      <c r="C16" s="11">
        <v>7500.0</v>
      </c>
      <c r="D16">
        <f t="shared" si="12"/>
        <v>450</v>
      </c>
      <c r="E16">
        <f t="shared" si="9"/>
        <v>7050</v>
      </c>
      <c r="F16" s="11">
        <v>25.0</v>
      </c>
      <c r="G16">
        <f t="shared" si="10"/>
        <v>1762.5</v>
      </c>
      <c r="H16" s="11">
        <v>75.0</v>
      </c>
      <c r="I16">
        <f t="shared" si="11"/>
        <v>5287.5</v>
      </c>
      <c r="J16" s="13" t="s">
        <v>13</v>
      </c>
    </row>
    <row r="17">
      <c r="A17" s="12">
        <v>42054.0</v>
      </c>
      <c r="B17" s="11" t="s">
        <v>14</v>
      </c>
      <c r="C17" s="11">
        <v>15000.0</v>
      </c>
      <c r="D17">
        <f t="shared" si="12"/>
        <v>900</v>
      </c>
      <c r="E17">
        <f t="shared" si="9"/>
        <v>14100</v>
      </c>
      <c r="F17" s="11">
        <v>25.0</v>
      </c>
      <c r="G17">
        <f t="shared" si="10"/>
        <v>3525</v>
      </c>
      <c r="H17" s="11">
        <v>75.0</v>
      </c>
      <c r="I17">
        <f t="shared" si="11"/>
        <v>10575</v>
      </c>
      <c r="J17" s="13" t="s">
        <v>13</v>
      </c>
    </row>
    <row r="18">
      <c r="A18" s="12">
        <v>42055.0</v>
      </c>
      <c r="B18" s="11" t="s">
        <v>22</v>
      </c>
      <c r="C18" s="11">
        <v>17400.0</v>
      </c>
      <c r="D18">
        <f>0.06*C18+2610+7830+25</f>
        <v>11509</v>
      </c>
      <c r="E18">
        <f t="shared" si="9"/>
        <v>5891</v>
      </c>
      <c r="F18" s="11">
        <v>50.0</v>
      </c>
      <c r="G18">
        <f t="shared" si="10"/>
        <v>2945.5</v>
      </c>
      <c r="H18" s="11">
        <v>50.0</v>
      </c>
      <c r="I18">
        <f t="shared" si="11"/>
        <v>2945.5</v>
      </c>
      <c r="J18" s="13" t="s">
        <v>13</v>
      </c>
    </row>
    <row r="19">
      <c r="A19" s="12">
        <v>42086.0</v>
      </c>
      <c r="B19" s="11" t="s">
        <v>21</v>
      </c>
      <c r="C19" s="11">
        <v>10000.0</v>
      </c>
      <c r="D19">
        <f>C19*0.06</f>
        <v>600</v>
      </c>
      <c r="E19">
        <f t="shared" si="9"/>
        <v>9400</v>
      </c>
      <c r="F19" s="11">
        <v>50.0</v>
      </c>
      <c r="G19">
        <f t="shared" si="10"/>
        <v>4700</v>
      </c>
      <c r="H19" s="11">
        <v>50.0</v>
      </c>
      <c r="I19">
        <f t="shared" si="11"/>
        <v>4700</v>
      </c>
      <c r="J19" s="13" t="s">
        <v>13</v>
      </c>
      <c r="L19" s="11"/>
    </row>
    <row r="20">
      <c r="A20" s="12">
        <v>42088.0</v>
      </c>
      <c r="B20" s="11" t="s">
        <v>23</v>
      </c>
      <c r="C20" s="11">
        <v>8200.0</v>
      </c>
      <c r="D20" s="16">
        <f>C20*0.06+410+3690</f>
        <v>4592</v>
      </c>
      <c r="E20">
        <f t="shared" si="9"/>
        <v>3608</v>
      </c>
      <c r="F20" s="11">
        <v>50.0</v>
      </c>
      <c r="G20">
        <f t="shared" si="10"/>
        <v>1804</v>
      </c>
      <c r="H20" s="11">
        <v>50.0</v>
      </c>
      <c r="I20">
        <f t="shared" si="11"/>
        <v>1804</v>
      </c>
      <c r="J20" s="13" t="s">
        <v>13</v>
      </c>
      <c r="K20" s="11"/>
    </row>
    <row r="21">
      <c r="A21" s="12">
        <v>42093.0</v>
      </c>
      <c r="B21" s="11" t="s">
        <v>24</v>
      </c>
      <c r="C21" s="11">
        <v>36700.0</v>
      </c>
      <c r="D21">
        <f>C21*0.06+2370+10665+5850</f>
        <v>21087</v>
      </c>
      <c r="E21">
        <f t="shared" si="9"/>
        <v>15613</v>
      </c>
      <c r="F21" s="11">
        <v>50.0</v>
      </c>
      <c r="G21">
        <f t="shared" si="10"/>
        <v>7806.5</v>
      </c>
      <c r="H21" s="11">
        <v>50.0</v>
      </c>
      <c r="I21">
        <f t="shared" si="11"/>
        <v>7806.5</v>
      </c>
      <c r="J21" s="13" t="s">
        <v>13</v>
      </c>
      <c r="K21" s="11"/>
    </row>
    <row r="22">
      <c r="A22" s="14" t="s">
        <v>25</v>
      </c>
      <c r="B22" s="14"/>
      <c r="C22" s="14">
        <f t="shared" ref="C22:E22" si="13">SUM(C23:C27)</f>
        <v>85018</v>
      </c>
      <c r="D22" s="14">
        <f t="shared" si="13"/>
        <v>58521.08</v>
      </c>
      <c r="E22" s="14">
        <f t="shared" si="13"/>
        <v>26496.92</v>
      </c>
      <c r="F22" s="15">
        <f>G22/E22</f>
        <v>0.5</v>
      </c>
      <c r="G22" s="14">
        <f>SUM(G23:G27)</f>
        <v>13248.46</v>
      </c>
      <c r="H22" s="15">
        <f>I22/E22</f>
        <v>0.5</v>
      </c>
      <c r="I22" s="14">
        <f>SUM(I23:I27)</f>
        <v>13248.46</v>
      </c>
    </row>
    <row r="23">
      <c r="A23" s="12">
        <v>42095.0</v>
      </c>
      <c r="B23" s="11" t="s">
        <v>23</v>
      </c>
      <c r="C23" s="11">
        <v>7854.0</v>
      </c>
      <c r="D23">
        <f>3690+410+C23*0.06</f>
        <v>4571.24</v>
      </c>
      <c r="E23">
        <f t="shared" ref="E23:E34" si="14">C23-D23</f>
        <v>3282.76</v>
      </c>
      <c r="F23" s="11">
        <v>50.0</v>
      </c>
      <c r="G23">
        <f t="shared" ref="G23:G34" si="15">E23*F23/100</f>
        <v>1641.38</v>
      </c>
      <c r="H23" s="11">
        <v>50.0</v>
      </c>
      <c r="I23">
        <f t="shared" ref="I23:I34" si="16">E23*H23/100</f>
        <v>1641.38</v>
      </c>
      <c r="J23" s="11" t="s">
        <v>26</v>
      </c>
      <c r="L23" s="11" t="s">
        <v>27</v>
      </c>
    </row>
    <row r="24">
      <c r="A24" s="12">
        <v>42103.0</v>
      </c>
      <c r="B24" s="11" t="s">
        <v>24</v>
      </c>
      <c r="C24" s="11">
        <v>32500.0</v>
      </c>
      <c r="D24">
        <f>C24*0.06+30000</f>
        <v>31950</v>
      </c>
      <c r="E24">
        <f t="shared" si="14"/>
        <v>550</v>
      </c>
      <c r="F24" s="11">
        <v>50.0</v>
      </c>
      <c r="G24">
        <f t="shared" si="15"/>
        <v>275</v>
      </c>
      <c r="H24" s="11">
        <v>50.0</v>
      </c>
      <c r="I24">
        <f t="shared" si="16"/>
        <v>275</v>
      </c>
      <c r="J24" s="11" t="s">
        <v>26</v>
      </c>
      <c r="L24" s="11" t="s">
        <v>27</v>
      </c>
    </row>
    <row r="25">
      <c r="A25" s="12">
        <v>42104.0</v>
      </c>
      <c r="B25" s="11" t="s">
        <v>28</v>
      </c>
      <c r="C25" s="11">
        <v>15000.0</v>
      </c>
      <c r="D25">
        <f>C25*0.06</f>
        <v>900</v>
      </c>
      <c r="E25">
        <f t="shared" si="14"/>
        <v>14100</v>
      </c>
      <c r="F25" s="11">
        <v>50.0</v>
      </c>
      <c r="G25">
        <f t="shared" si="15"/>
        <v>7050</v>
      </c>
      <c r="H25" s="11">
        <v>50.0</v>
      </c>
      <c r="I25">
        <f t="shared" si="16"/>
        <v>7050</v>
      </c>
      <c r="J25" s="11" t="s">
        <v>26</v>
      </c>
      <c r="L25" s="11" t="s">
        <v>27</v>
      </c>
    </row>
    <row r="26">
      <c r="A26" s="12">
        <v>42107.0</v>
      </c>
      <c r="B26" s="11" t="s">
        <v>29</v>
      </c>
      <c r="C26" s="11">
        <v>29664.0</v>
      </c>
      <c r="D26">
        <f>C26*0.06+19320</f>
        <v>21099.84</v>
      </c>
      <c r="E26">
        <f t="shared" si="14"/>
        <v>8564.16</v>
      </c>
      <c r="F26" s="11">
        <v>50.0</v>
      </c>
      <c r="G26">
        <f t="shared" si="15"/>
        <v>4282.08</v>
      </c>
      <c r="H26" s="11">
        <v>50.0</v>
      </c>
      <c r="I26">
        <f t="shared" si="16"/>
        <v>4282.08</v>
      </c>
      <c r="J26" s="11" t="s">
        <v>26</v>
      </c>
      <c r="L26" s="11" t="s">
        <v>27</v>
      </c>
    </row>
    <row r="27">
      <c r="E27">
        <f t="shared" si="14"/>
        <v>0</v>
      </c>
      <c r="F27" s="11">
        <v>50.0</v>
      </c>
      <c r="G27">
        <f t="shared" si="15"/>
        <v>0</v>
      </c>
      <c r="H27" s="11">
        <v>50.0</v>
      </c>
      <c r="I27">
        <f t="shared" si="16"/>
        <v>0</v>
      </c>
    </row>
    <row r="28">
      <c r="E28">
        <f t="shared" si="14"/>
        <v>0</v>
      </c>
      <c r="F28" s="11">
        <v>50.0</v>
      </c>
      <c r="G28">
        <f t="shared" si="15"/>
        <v>0</v>
      </c>
      <c r="H28" s="11">
        <v>50.0</v>
      </c>
      <c r="I28">
        <f t="shared" si="16"/>
        <v>0</v>
      </c>
    </row>
    <row r="29">
      <c r="E29">
        <f t="shared" si="14"/>
        <v>0</v>
      </c>
      <c r="F29" s="11">
        <v>50.0</v>
      </c>
      <c r="G29">
        <f t="shared" si="15"/>
        <v>0</v>
      </c>
      <c r="H29" s="11">
        <v>50.0</v>
      </c>
      <c r="I29">
        <f t="shared" si="16"/>
        <v>0</v>
      </c>
    </row>
    <row r="30">
      <c r="E30">
        <f t="shared" si="14"/>
        <v>0</v>
      </c>
      <c r="F30" s="11">
        <v>50.0</v>
      </c>
      <c r="G30">
        <f t="shared" si="15"/>
        <v>0</v>
      </c>
      <c r="H30" s="11">
        <v>50.0</v>
      </c>
      <c r="I30">
        <f t="shared" si="16"/>
        <v>0</v>
      </c>
    </row>
    <row r="31">
      <c r="E31">
        <f t="shared" si="14"/>
        <v>0</v>
      </c>
      <c r="F31" s="11">
        <v>50.0</v>
      </c>
      <c r="G31">
        <f t="shared" si="15"/>
        <v>0</v>
      </c>
      <c r="H31" s="11">
        <v>50.0</v>
      </c>
      <c r="I31">
        <f t="shared" si="16"/>
        <v>0</v>
      </c>
    </row>
    <row r="32">
      <c r="E32">
        <f t="shared" si="14"/>
        <v>0</v>
      </c>
      <c r="F32" s="11">
        <v>50.0</v>
      </c>
      <c r="G32">
        <f t="shared" si="15"/>
        <v>0</v>
      </c>
      <c r="H32" s="11">
        <v>50.0</v>
      </c>
      <c r="I32">
        <f t="shared" si="16"/>
        <v>0</v>
      </c>
      <c r="K32">
        <f>81563-29000</f>
        <v>52563</v>
      </c>
    </row>
    <row r="33">
      <c r="E33">
        <f t="shared" si="14"/>
        <v>0</v>
      </c>
      <c r="F33" s="11">
        <v>50.0</v>
      </c>
      <c r="G33">
        <f t="shared" si="15"/>
        <v>0</v>
      </c>
      <c r="H33" s="11">
        <v>50.0</v>
      </c>
      <c r="I33">
        <f t="shared" si="16"/>
        <v>0</v>
      </c>
    </row>
    <row r="34">
      <c r="E34">
        <f t="shared" si="14"/>
        <v>0</v>
      </c>
      <c r="F34" s="11">
        <v>50.0</v>
      </c>
      <c r="G34">
        <f t="shared" si="15"/>
        <v>0</v>
      </c>
      <c r="H34" s="11">
        <v>50.0</v>
      </c>
      <c r="I34">
        <f t="shared" si="16"/>
        <v>0</v>
      </c>
    </row>
    <row r="42">
      <c r="D42" s="17"/>
    </row>
  </sheetData>
  <mergeCells count="7">
    <mergeCell ref="F1:G1"/>
    <mergeCell ref="E1:E2"/>
    <mergeCell ref="A1:A2"/>
    <mergeCell ref="H1:I1"/>
    <mergeCell ref="C1:C2"/>
    <mergeCell ref="D1:D2"/>
    <mergeCell ref="B1:B2"/>
  </mergeCells>
  <drawing r:id="rId1"/>
</worksheet>
</file>